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2-カドミエール\0-2024年販売関係\Web動画\"/>
    </mc:Choice>
  </mc:AlternateContent>
  <bookViews>
    <workbookView xWindow="-120" yWindow="-120" windowWidth="29040" windowHeight="15720"/>
  </bookViews>
  <sheets>
    <sheet name="計算シート" sheetId="4" r:id="rId1"/>
  </sheets>
  <definedNames>
    <definedName name="_xlnm.Print_Area" localSheetId="0">計算シート!$A$1:$I$62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4" l="1"/>
  <c r="F53" i="4" s="1"/>
  <c r="H53" i="4" s="1"/>
  <c r="G26" i="4"/>
  <c r="K41" i="4" s="1"/>
  <c r="L41" i="4" s="1"/>
  <c r="G25" i="4"/>
  <c r="N26" i="4" s="1"/>
  <c r="H20" i="4"/>
  <c r="G20" i="4"/>
  <c r="E20" i="4"/>
  <c r="L28" i="4" s="1"/>
  <c r="M28" i="4" s="1"/>
  <c r="F57" i="4" l="1"/>
  <c r="H57" i="4" s="1"/>
  <c r="F59" i="4"/>
  <c r="H59" i="4" s="1"/>
  <c r="N27" i="4"/>
  <c r="F47" i="4"/>
  <c r="H47" i="4" s="1"/>
  <c r="F49" i="4"/>
  <c r="H49" i="4" s="1"/>
  <c r="F51" i="4"/>
  <c r="H51" i="4" s="1"/>
  <c r="F55" i="4"/>
  <c r="H55" i="4" s="1"/>
  <c r="L26" i="4"/>
  <c r="M26" i="4" s="1"/>
  <c r="K40" i="4"/>
  <c r="L40" i="4"/>
  <c r="G53" i="4"/>
  <c r="L27" i="4"/>
  <c r="M27" i="4" s="1"/>
  <c r="K42" i="4"/>
  <c r="L42" i="4" s="1"/>
  <c r="N28" i="4"/>
  <c r="F46" i="4"/>
  <c r="F48" i="4"/>
  <c r="F50" i="4"/>
  <c r="F52" i="4"/>
  <c r="F54" i="4"/>
  <c r="F56" i="4"/>
  <c r="F58" i="4"/>
  <c r="F60" i="4"/>
  <c r="G59" i="4" l="1"/>
  <c r="G57" i="4"/>
  <c r="L35" i="4"/>
  <c r="G51" i="4"/>
  <c r="G49" i="4"/>
  <c r="G47" i="4"/>
  <c r="L34" i="4"/>
  <c r="G55" i="4"/>
  <c r="L33" i="4"/>
  <c r="F44" i="4" s="1"/>
  <c r="F31" i="4"/>
  <c r="H31" i="4" s="1"/>
  <c r="F40" i="4"/>
  <c r="H40" i="4" s="1"/>
  <c r="H56" i="4"/>
  <c r="G56" i="4"/>
  <c r="F36" i="4"/>
  <c r="H54" i="4"/>
  <c r="G54" i="4"/>
  <c r="F33" i="4"/>
  <c r="F42" i="4"/>
  <c r="H52" i="4"/>
  <c r="G52" i="4"/>
  <c r="F38" i="4"/>
  <c r="F37" i="4"/>
  <c r="F45" i="4"/>
  <c r="F39" i="4"/>
  <c r="F34" i="4"/>
  <c r="F43" i="4"/>
  <c r="F32" i="4"/>
  <c r="H50" i="4"/>
  <c r="G50" i="4"/>
  <c r="H60" i="4"/>
  <c r="G60" i="4"/>
  <c r="H48" i="4"/>
  <c r="G48" i="4"/>
  <c r="H58" i="4"/>
  <c r="G58" i="4"/>
  <c r="H46" i="4"/>
  <c r="G46" i="4"/>
  <c r="N40" i="4" l="1"/>
  <c r="O40" i="4" s="1"/>
  <c r="N41" i="4"/>
  <c r="O41" i="4" s="1"/>
  <c r="N42" i="4"/>
  <c r="O42" i="4" s="1"/>
  <c r="G40" i="4"/>
  <c r="G31" i="4"/>
  <c r="F41" i="4"/>
  <c r="H41" i="4" s="1"/>
  <c r="F35" i="4"/>
  <c r="G35" i="4"/>
  <c r="H35" i="4"/>
  <c r="H44" i="4"/>
  <c r="G44" i="4"/>
  <c r="H37" i="4"/>
  <c r="G37" i="4"/>
  <c r="G34" i="4"/>
  <c r="H34" i="4"/>
  <c r="G39" i="4"/>
  <c r="H39" i="4"/>
  <c r="H45" i="4"/>
  <c r="G45" i="4"/>
  <c r="H43" i="4"/>
  <c r="G43" i="4"/>
  <c r="G42" i="4"/>
  <c r="H42" i="4"/>
  <c r="H33" i="4"/>
  <c r="G33" i="4"/>
  <c r="H38" i="4"/>
  <c r="G38" i="4"/>
  <c r="H32" i="4"/>
  <c r="G32" i="4"/>
  <c r="H36" i="4"/>
  <c r="G36" i="4"/>
  <c r="G41" i="4" l="1"/>
  <c r="L36" i="4"/>
</calcChain>
</file>

<file path=xl/sharedStrings.xml><?xml version="1.0" encoding="utf-8"?>
<sst xmlns="http://schemas.openxmlformats.org/spreadsheetml/2006/main" count="79" uniqueCount="74">
  <si>
    <t>カドミウム迅速検出キット　「カドミエール」</t>
    <rPh sb="5" eb="7">
      <t>ジンソク</t>
    </rPh>
    <rPh sb="7" eb="9">
      <t>ケンシュツ</t>
    </rPh>
    <phoneticPr fontId="5"/>
  </si>
  <si>
    <t>定量値計算シート</t>
    <phoneticPr fontId="5"/>
  </si>
  <si>
    <t>操作方法</t>
    <rPh sb="0" eb="2">
      <t>ソウサ</t>
    </rPh>
    <rPh sb="2" eb="4">
      <t>ホウホウ</t>
    </rPh>
    <phoneticPr fontId="5"/>
  </si>
  <si>
    <t>①　基本情報を入力します</t>
    <rPh sb="2" eb="4">
      <t>キホン</t>
    </rPh>
    <rPh sb="4" eb="6">
      <t>ジョウホウ</t>
    </rPh>
    <rPh sb="7" eb="9">
      <t>ニュウリョク</t>
    </rPh>
    <phoneticPr fontId="5"/>
  </si>
  <si>
    <t>②　試験条件の農作物種をプルダウンメニューから選択します。</t>
    <rPh sb="2" eb="4">
      <t>シケン</t>
    </rPh>
    <rPh sb="4" eb="6">
      <t>ジョウケン</t>
    </rPh>
    <rPh sb="7" eb="10">
      <t>ノウサクモツ</t>
    </rPh>
    <rPh sb="10" eb="11">
      <t>シュ</t>
    </rPh>
    <rPh sb="23" eb="25">
      <t>センタク</t>
    </rPh>
    <phoneticPr fontId="5"/>
  </si>
  <si>
    <t xml:space="preserve">      （自動的に試料混合比などが表示されます）</t>
    <phoneticPr fontId="5"/>
  </si>
  <si>
    <t>②　標準試料の測定結果（リーダー読取値）を入力します。</t>
    <rPh sb="2" eb="4">
      <t>ヒョウジュン</t>
    </rPh>
    <rPh sb="4" eb="6">
      <t>シリョウ</t>
    </rPh>
    <rPh sb="7" eb="9">
      <t>ソクテイ</t>
    </rPh>
    <rPh sb="9" eb="11">
      <t>ケッカ</t>
    </rPh>
    <rPh sb="16" eb="18">
      <t>ヨミトリ</t>
    </rPh>
    <rPh sb="18" eb="19">
      <t>アタイ</t>
    </rPh>
    <rPh sb="21" eb="23">
      <t>ニュウリョク</t>
    </rPh>
    <phoneticPr fontId="5"/>
  </si>
  <si>
    <t>③　試料の測定結果（リーダー読取値）を入力します。</t>
    <rPh sb="2" eb="4">
      <t>シリョウ</t>
    </rPh>
    <rPh sb="5" eb="7">
      <t>ソクテイ</t>
    </rPh>
    <rPh sb="7" eb="9">
      <t>ケッカ</t>
    </rPh>
    <rPh sb="14" eb="16">
      <t>ヨミトリ</t>
    </rPh>
    <rPh sb="16" eb="17">
      <t>アタイ</t>
    </rPh>
    <rPh sb="19" eb="21">
      <t>ニュウリョク</t>
    </rPh>
    <phoneticPr fontId="5"/>
  </si>
  <si>
    <t>④　必要に応じて判定基準を入力します</t>
    <rPh sb="2" eb="4">
      <t>ヒツヨウ</t>
    </rPh>
    <rPh sb="5" eb="6">
      <t>オウ</t>
    </rPh>
    <rPh sb="8" eb="10">
      <t>ハンテイ</t>
    </rPh>
    <rPh sb="10" eb="12">
      <t>キジュン</t>
    </rPh>
    <rPh sb="13" eb="15">
      <t>ニュウリョク</t>
    </rPh>
    <phoneticPr fontId="5"/>
  </si>
  <si>
    <t xml:space="preserve">     （判定欄に陰性・陽性の判定結果が表示されます）。</t>
    <phoneticPr fontId="5"/>
  </si>
  <si>
    <t>作物名</t>
    <rPh sb="0" eb="2">
      <t>サクモツ</t>
    </rPh>
    <rPh sb="2" eb="3">
      <t>メイ</t>
    </rPh>
    <phoneticPr fontId="5"/>
  </si>
  <si>
    <t>抽出倍率</t>
    <rPh sb="0" eb="2">
      <t>チュウシュツ</t>
    </rPh>
    <rPh sb="2" eb="4">
      <t>バイリツ</t>
    </rPh>
    <phoneticPr fontId="5"/>
  </si>
  <si>
    <t>試料：展開液比</t>
    <rPh sb="0" eb="2">
      <t>シリョウ</t>
    </rPh>
    <rPh sb="3" eb="5">
      <t>テンカイ</t>
    </rPh>
    <rPh sb="5" eb="6">
      <t>エキ</t>
    </rPh>
    <rPh sb="6" eb="7">
      <t>ヒ</t>
    </rPh>
    <phoneticPr fontId="5"/>
  </si>
  <si>
    <t>基本情報</t>
    <rPh sb="0" eb="2">
      <t>キホン</t>
    </rPh>
    <rPh sb="2" eb="4">
      <t>ジョウホウ</t>
    </rPh>
    <phoneticPr fontId="5"/>
  </si>
  <si>
    <t>比率</t>
    <rPh sb="0" eb="2">
      <t>ヒリツ</t>
    </rPh>
    <phoneticPr fontId="5"/>
  </si>
  <si>
    <t>希釈倍率</t>
    <rPh sb="0" eb="2">
      <t>キシャク</t>
    </rPh>
    <rPh sb="2" eb="4">
      <t>バイリツ</t>
    </rPh>
    <phoneticPr fontId="5"/>
  </si>
  <si>
    <t>測定日：</t>
    <rPh sb="0" eb="2">
      <t>ソクテイ</t>
    </rPh>
    <rPh sb="2" eb="3">
      <t>ビ</t>
    </rPh>
    <phoneticPr fontId="5"/>
  </si>
  <si>
    <t>測定者：</t>
    <rPh sb="0" eb="2">
      <t>ソクテイ</t>
    </rPh>
    <rPh sb="2" eb="3">
      <t>シャ</t>
    </rPh>
    <phoneticPr fontId="5"/>
  </si>
  <si>
    <t>米</t>
    <rPh sb="0" eb="1">
      <t>コメ</t>
    </rPh>
    <phoneticPr fontId="5"/>
  </si>
  <si>
    <r>
      <t>20</t>
    </r>
    <r>
      <rPr>
        <sz val="11"/>
        <rFont val="HGP創英角ｺﾞｼｯｸUB"/>
        <family val="3"/>
        <charset val="128"/>
      </rPr>
      <t>：</t>
    </r>
    <r>
      <rPr>
        <sz val="11"/>
        <rFont val="Arial"/>
        <family val="2"/>
      </rPr>
      <t>380</t>
    </r>
    <phoneticPr fontId="5"/>
  </si>
  <si>
    <r>
      <t>キット</t>
    </r>
    <r>
      <rPr>
        <sz val="10"/>
        <rFont val="Arial"/>
        <family val="2"/>
      </rPr>
      <t>Lot</t>
    </r>
    <r>
      <rPr>
        <sz val="10"/>
        <rFont val="HGP創英角ｺﾞｼｯｸUB"/>
        <family val="3"/>
        <charset val="128"/>
      </rPr>
      <t>番号：</t>
    </r>
    <rPh sb="6" eb="8">
      <t>バンゴウ</t>
    </rPh>
    <phoneticPr fontId="5"/>
  </si>
  <si>
    <t>試料情報：</t>
    <rPh sb="0" eb="2">
      <t>シリョウ</t>
    </rPh>
    <rPh sb="2" eb="4">
      <t>ジョウホウ</t>
    </rPh>
    <phoneticPr fontId="5"/>
  </si>
  <si>
    <t>小麦</t>
    <rPh sb="0" eb="2">
      <t>コムギ</t>
    </rPh>
    <phoneticPr fontId="5"/>
  </si>
  <si>
    <r>
      <t>40</t>
    </r>
    <r>
      <rPr>
        <sz val="11"/>
        <rFont val="HGP創英角ｺﾞｼｯｸUB"/>
        <family val="3"/>
        <charset val="128"/>
      </rPr>
      <t>：</t>
    </r>
    <r>
      <rPr>
        <sz val="11"/>
        <rFont val="Arial"/>
        <family val="2"/>
      </rPr>
      <t>360</t>
    </r>
    <phoneticPr fontId="5"/>
  </si>
  <si>
    <t>大豆</t>
    <rPh sb="0" eb="2">
      <t>ダイズ</t>
    </rPh>
    <phoneticPr fontId="5"/>
  </si>
  <si>
    <t>試料条件</t>
    <rPh sb="0" eb="2">
      <t>シリョウ</t>
    </rPh>
    <rPh sb="2" eb="4">
      <t>ジョウケン</t>
    </rPh>
    <phoneticPr fontId="5"/>
  </si>
  <si>
    <t>里芋</t>
    <rPh sb="0" eb="2">
      <t>サトイモ</t>
    </rPh>
    <phoneticPr fontId="5"/>
  </si>
  <si>
    <t>農作物種</t>
    <rPh sb="0" eb="3">
      <t>ノウサクモツ</t>
    </rPh>
    <rPh sb="3" eb="4">
      <t>シュ</t>
    </rPh>
    <phoneticPr fontId="5"/>
  </si>
  <si>
    <t>米</t>
  </si>
  <si>
    <t>前処理希釈倍率</t>
    <rPh sb="0" eb="3">
      <t>マエショリ</t>
    </rPh>
    <rPh sb="3" eb="5">
      <t>キシャク</t>
    </rPh>
    <rPh sb="5" eb="7">
      <t>バイリツ</t>
    </rPh>
    <phoneticPr fontId="5"/>
  </si>
  <si>
    <t>試料混合比</t>
    <rPh sb="0" eb="2">
      <t>シリョウ</t>
    </rPh>
    <rPh sb="2" eb="5">
      <t>コンゴウヒ</t>
    </rPh>
    <phoneticPr fontId="5"/>
  </si>
  <si>
    <t>測定希釈倍率</t>
    <rPh sb="0" eb="2">
      <t>ソクテイ</t>
    </rPh>
    <rPh sb="2" eb="4">
      <t>キシャク</t>
    </rPh>
    <rPh sb="4" eb="6">
      <t>バイリツ</t>
    </rPh>
    <phoneticPr fontId="5"/>
  </si>
  <si>
    <t>茄子</t>
    <rPh sb="0" eb="2">
      <t>ナス</t>
    </rPh>
    <phoneticPr fontId="5"/>
  </si>
  <si>
    <r>
      <t>100</t>
    </r>
    <r>
      <rPr>
        <sz val="11"/>
        <rFont val="HGP創英角ｺﾞｼｯｸUB"/>
        <family val="3"/>
        <charset val="128"/>
      </rPr>
      <t>：</t>
    </r>
    <r>
      <rPr>
        <sz val="11"/>
        <rFont val="Arial"/>
        <family val="2"/>
      </rPr>
      <t>300</t>
    </r>
    <phoneticPr fontId="5"/>
  </si>
  <si>
    <t>葱</t>
    <rPh sb="0" eb="1">
      <t>ネギ</t>
    </rPh>
    <phoneticPr fontId="5"/>
  </si>
  <si>
    <r>
      <t>50</t>
    </r>
    <r>
      <rPr>
        <sz val="11"/>
        <rFont val="HGP創英角ｺﾞｼｯｸUB"/>
        <family val="3"/>
        <charset val="128"/>
      </rPr>
      <t>：</t>
    </r>
    <r>
      <rPr>
        <sz val="11"/>
        <rFont val="Arial"/>
        <family val="2"/>
      </rPr>
      <t>350</t>
    </r>
    <phoneticPr fontId="5"/>
  </si>
  <si>
    <t>ほうれん草</t>
    <rPh sb="4" eb="5">
      <t>ソウ</t>
    </rPh>
    <phoneticPr fontId="5"/>
  </si>
  <si>
    <t>標準試料</t>
    <rPh sb="0" eb="2">
      <t>ヒョウジュン</t>
    </rPh>
    <rPh sb="2" eb="4">
      <t>シリョウ</t>
    </rPh>
    <phoneticPr fontId="5"/>
  </si>
  <si>
    <t>オクラ</t>
    <phoneticPr fontId="5"/>
  </si>
  <si>
    <t>標準試料名</t>
    <rPh sb="0" eb="2">
      <t>ヒョウジュン</t>
    </rPh>
    <rPh sb="2" eb="4">
      <t>シリョウ</t>
    </rPh>
    <rPh sb="4" eb="5">
      <t>メイ</t>
    </rPh>
    <phoneticPr fontId="5"/>
  </si>
  <si>
    <t>リーダー読取値</t>
    <rPh sb="4" eb="6">
      <t>ヨミトリ</t>
    </rPh>
    <rPh sb="6" eb="7">
      <t>アタイ</t>
    </rPh>
    <phoneticPr fontId="5"/>
  </si>
  <si>
    <t>繰り返し１</t>
    <rPh sb="0" eb="1">
      <t>ク</t>
    </rPh>
    <rPh sb="2" eb="3">
      <t>カエ</t>
    </rPh>
    <phoneticPr fontId="5"/>
  </si>
  <si>
    <t>繰り返し２</t>
    <rPh sb="0" eb="1">
      <t>ク</t>
    </rPh>
    <rPh sb="2" eb="3">
      <t>カエ</t>
    </rPh>
    <phoneticPr fontId="5"/>
  </si>
  <si>
    <t>平均</t>
    <rPh sb="0" eb="2">
      <t>ヘイキン</t>
    </rPh>
    <phoneticPr fontId="5"/>
  </si>
  <si>
    <r>
      <t>Cd</t>
    </r>
    <r>
      <rPr>
        <sz val="10"/>
        <rFont val="ＭＳ Ｐゴシック"/>
        <family val="3"/>
        <charset val="128"/>
      </rPr>
      <t>濃度</t>
    </r>
    <rPh sb="2" eb="4">
      <t>ノウド</t>
    </rPh>
    <phoneticPr fontId="5"/>
  </si>
  <si>
    <t>読取値</t>
    <rPh sb="0" eb="2">
      <t>ヨミトリ</t>
    </rPh>
    <rPh sb="2" eb="3">
      <t>アタイ</t>
    </rPh>
    <phoneticPr fontId="5"/>
  </si>
  <si>
    <r>
      <t>STD1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10ug/L</t>
    </r>
    <r>
      <rPr>
        <sz val="10"/>
        <rFont val="ＭＳ Ｐゴシック"/>
        <family val="3"/>
        <charset val="128"/>
      </rPr>
      <t>）</t>
    </r>
    <phoneticPr fontId="5"/>
  </si>
  <si>
    <t>元液</t>
    <rPh sb="0" eb="1">
      <t>モト</t>
    </rPh>
    <rPh sb="1" eb="2">
      <t>エキ</t>
    </rPh>
    <phoneticPr fontId="5"/>
  </si>
  <si>
    <t>試料中</t>
    <rPh sb="0" eb="3">
      <t>シリョウチュウ</t>
    </rPh>
    <phoneticPr fontId="5"/>
  </si>
  <si>
    <t>対数</t>
    <rPh sb="0" eb="2">
      <t>タイスウ</t>
    </rPh>
    <phoneticPr fontId="5"/>
  </si>
  <si>
    <r>
      <t>STD2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30ug/L</t>
    </r>
    <r>
      <rPr>
        <sz val="10"/>
        <rFont val="ＭＳ Ｐゴシック"/>
        <family val="3"/>
        <charset val="128"/>
      </rPr>
      <t>）</t>
    </r>
    <phoneticPr fontId="5"/>
  </si>
  <si>
    <r>
      <t>STD3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60ug/L</t>
    </r>
    <r>
      <rPr>
        <sz val="10"/>
        <rFont val="ＭＳ Ｐゴシック"/>
        <family val="3"/>
        <charset val="128"/>
      </rPr>
      <t>）</t>
    </r>
    <phoneticPr fontId="5"/>
  </si>
  <si>
    <t>測定試料</t>
    <rPh sb="0" eb="2">
      <t>ソクテイ</t>
    </rPh>
    <rPh sb="2" eb="4">
      <t>シリョウ</t>
    </rPh>
    <phoneticPr fontId="5"/>
  </si>
  <si>
    <t>判定基準：</t>
    <rPh sb="0" eb="2">
      <t>ハンテイ</t>
    </rPh>
    <rPh sb="2" eb="4">
      <t>キジュン</t>
    </rPh>
    <phoneticPr fontId="5"/>
  </si>
  <si>
    <t>測定番号</t>
    <rPh sb="0" eb="2">
      <t>ソクテイ</t>
    </rPh>
    <rPh sb="2" eb="4">
      <t>バンゴウ</t>
    </rPh>
    <phoneticPr fontId="5"/>
  </si>
  <si>
    <r>
      <t xml:space="preserve">試料番号
</t>
    </r>
    <r>
      <rPr>
        <sz val="8"/>
        <rFont val="HGP創英角ｺﾞｼｯｸUB"/>
        <family val="3"/>
        <charset val="128"/>
      </rPr>
      <t>（お客様用）</t>
    </r>
    <rPh sb="0" eb="2">
      <t>シリョウ</t>
    </rPh>
    <rPh sb="2" eb="4">
      <t>バンゴウ</t>
    </rPh>
    <rPh sb="7" eb="9">
      <t>キャクサマ</t>
    </rPh>
    <rPh sb="9" eb="10">
      <t>ヨウ</t>
    </rPh>
    <phoneticPr fontId="5"/>
  </si>
  <si>
    <t>リーダー
読取値</t>
    <rPh sb="5" eb="7">
      <t>ヨミトリ</t>
    </rPh>
    <rPh sb="7" eb="8">
      <t>アタイ</t>
    </rPh>
    <phoneticPr fontId="5"/>
  </si>
  <si>
    <r>
      <t>Cd</t>
    </r>
    <r>
      <rPr>
        <sz val="10"/>
        <rFont val="HGP創英角ｺﾞｼｯｸUB"/>
        <family val="3"/>
        <charset val="128"/>
      </rPr>
      <t>濃度
（計算値）</t>
    </r>
    <rPh sb="2" eb="4">
      <t>ノウド</t>
    </rPh>
    <rPh sb="6" eb="8">
      <t>ケイサン</t>
    </rPh>
    <rPh sb="8" eb="9">
      <t>アタイ</t>
    </rPh>
    <phoneticPr fontId="5"/>
  </si>
  <si>
    <r>
      <t>試料中カドミウム濃度</t>
    </r>
    <r>
      <rPr>
        <sz val="10"/>
        <rFont val="Arial"/>
        <family val="2"/>
      </rPr>
      <t>(ppm)</t>
    </r>
    <rPh sb="0" eb="3">
      <t>シリョウチュウ</t>
    </rPh>
    <rPh sb="8" eb="10">
      <t>ノウド</t>
    </rPh>
    <phoneticPr fontId="5"/>
  </si>
  <si>
    <t>判定</t>
    <rPh sb="0" eb="2">
      <t>ハンテイ</t>
    </rPh>
    <phoneticPr fontId="5"/>
  </si>
  <si>
    <t>回帰パラメータ  y=a*x^2+ b*x + c</t>
    <rPh sb="0" eb="2">
      <t>カイキ</t>
    </rPh>
    <phoneticPr fontId="5"/>
  </si>
  <si>
    <t>y: cd conc. (ug/mL), x: 読取値</t>
    <rPh sb="24" eb="26">
      <t>ヨミトリ</t>
    </rPh>
    <rPh sb="26" eb="27">
      <t>チ</t>
    </rPh>
    <phoneticPr fontId="5"/>
  </si>
  <si>
    <t>A</t>
    <phoneticPr fontId="5"/>
  </si>
  <si>
    <t>B</t>
    <phoneticPr fontId="5"/>
  </si>
  <si>
    <t>C</t>
    <phoneticPr fontId="5"/>
  </si>
  <si>
    <t>R2</t>
    <phoneticPr fontId="5"/>
  </si>
  <si>
    <t>Cd conc.</t>
    <phoneticPr fontId="5"/>
  </si>
  <si>
    <t>判定値</t>
    <rPh sb="0" eb="2">
      <t>ハンテイ</t>
    </rPh>
    <rPh sb="2" eb="3">
      <t>アタイ</t>
    </rPh>
    <phoneticPr fontId="5"/>
  </si>
  <si>
    <t>残差平方和</t>
    <rPh sb="0" eb="2">
      <t>ザンサ</t>
    </rPh>
    <rPh sb="2" eb="4">
      <t>ヘイホウ</t>
    </rPh>
    <rPh sb="4" eb="5">
      <t>ワ</t>
    </rPh>
    <phoneticPr fontId="5"/>
  </si>
  <si>
    <t>実数</t>
    <rPh sb="0" eb="2">
      <t>ジッスウ</t>
    </rPh>
    <phoneticPr fontId="5"/>
  </si>
  <si>
    <t>^2</t>
    <phoneticPr fontId="5"/>
  </si>
  <si>
    <t>予想値</t>
    <rPh sb="0" eb="2">
      <t>ヨソウ</t>
    </rPh>
    <rPh sb="2" eb="3">
      <t>アタイ</t>
    </rPh>
    <phoneticPr fontId="5"/>
  </si>
  <si>
    <t>Ver-P01</t>
    <phoneticPr fontId="3"/>
  </si>
  <si>
    <t>:::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</si>
</sst>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&quot;年&quot;m&quot;月&quot;d&quot;日&quot;;@"/>
    <numFmt numFmtId="177" formatCode="&quot;x &quot;0"/>
    <numFmt numFmtId="178" formatCode="0&quot; 倍&quot;"/>
    <numFmt numFmtId="179" formatCode="0.0_ "/>
    <numFmt numFmtId="180" formatCode="0.00_ &quot;ppm&quot;"/>
    <numFmt numFmtId="181" formatCode="0.00_ "/>
    <numFmt numFmtId="182" formatCode="0.0E+00"/>
    <numFmt numFmtId="183" formatCode="0.0_);[Red]\(0.0\)"/>
    <numFmt numFmtId="184" formatCode="0.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Arial"/>
      <family val="2"/>
    </font>
    <font>
      <sz val="6"/>
      <name val="游ゴシック"/>
      <family val="2"/>
      <charset val="128"/>
      <scheme val="minor"/>
    </font>
    <font>
      <sz val="16"/>
      <color theme="0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6"/>
      <name val="Arial"/>
      <family val="2"/>
    </font>
    <font>
      <sz val="14"/>
      <color theme="0"/>
      <name val="HGP創英角ｺﾞｼｯｸUB"/>
      <family val="3"/>
      <charset val="128"/>
    </font>
    <font>
      <sz val="14"/>
      <name val="Arial"/>
      <family val="2"/>
    </font>
    <font>
      <sz val="12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1"/>
      <name val="Arial"/>
      <family val="2"/>
    </font>
    <font>
      <sz val="8"/>
      <name val="HGP創英角ｺﾞｼｯｸUB"/>
      <family val="3"/>
      <charset val="128"/>
    </font>
    <font>
      <sz val="1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65">
    <border>
      <left/>
      <right/>
      <top/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/>
      <right/>
      <top style="thick">
        <color indexed="63"/>
      </top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/>
      <bottom/>
      <diagonal/>
    </border>
    <border>
      <left/>
      <right style="thick">
        <color indexed="63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medium">
        <color indexed="64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medium">
        <color indexed="64"/>
      </right>
      <top/>
      <bottom style="medium">
        <color indexed="64"/>
      </bottom>
      <diagonal/>
    </border>
    <border>
      <left style="thick">
        <color indexed="63"/>
      </left>
      <right/>
      <top/>
      <bottom style="thick">
        <color indexed="63"/>
      </bottom>
      <diagonal/>
    </border>
    <border>
      <left/>
      <right/>
      <top/>
      <bottom style="thick">
        <color indexed="63"/>
      </bottom>
      <diagonal/>
    </border>
    <border>
      <left/>
      <right style="thick">
        <color indexed="63"/>
      </right>
      <top/>
      <bottom style="thick">
        <color indexed="63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9" fillId="3" borderId="6" xfId="0" applyFont="1" applyFill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14" fillId="4" borderId="23" xfId="0" applyFont="1" applyFill="1" applyBorder="1" applyAlignment="1">
      <alignment horizontal="center" vertical="center"/>
    </xf>
    <xf numFmtId="176" fontId="2" fillId="5" borderId="17" xfId="0" applyNumberFormat="1" applyFont="1" applyFill="1" applyBorder="1" applyProtection="1">
      <alignment vertical="center"/>
      <protection locked="0"/>
    </xf>
    <xf numFmtId="0" fontId="2" fillId="0" borderId="5" xfId="0" applyFont="1" applyBorder="1" applyAlignment="1">
      <alignment horizontal="right" vertical="center"/>
    </xf>
    <xf numFmtId="0" fontId="13" fillId="0" borderId="24" xfId="0" applyFont="1" applyBorder="1" applyAlignment="1">
      <alignment horizontal="center" vertical="center"/>
    </xf>
    <xf numFmtId="177" fontId="16" fillId="0" borderId="21" xfId="0" applyNumberFormat="1" applyFont="1" applyBorder="1" applyAlignment="1">
      <alignment horizontal="right" vertical="center"/>
    </xf>
    <xf numFmtId="49" fontId="16" fillId="0" borderId="21" xfId="0" applyNumberFormat="1" applyFont="1" applyBorder="1" applyAlignment="1">
      <alignment horizontal="right" vertical="center"/>
    </xf>
    <xf numFmtId="177" fontId="16" fillId="0" borderId="22" xfId="0" applyNumberFormat="1" applyFont="1" applyBorder="1" applyAlignment="1">
      <alignment horizontal="right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4" fillId="5" borderId="28" xfId="0" applyFont="1" applyFill="1" applyBorder="1" applyAlignment="1" applyProtection="1">
      <alignment horizontal="center" vertical="center"/>
      <protection locked="0"/>
    </xf>
    <xf numFmtId="0" fontId="14" fillId="4" borderId="29" xfId="0" applyFont="1" applyFill="1" applyBorder="1" applyAlignment="1">
      <alignment horizontal="center" vertical="center"/>
    </xf>
    <xf numFmtId="178" fontId="2" fillId="6" borderId="30" xfId="0" applyNumberFormat="1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178" fontId="2" fillId="6" borderId="3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13" fillId="0" borderId="25" xfId="0" applyFont="1" applyBorder="1" applyAlignment="1">
      <alignment horizontal="center" vertical="center"/>
    </xf>
    <xf numFmtId="177" fontId="16" fillId="0" borderId="32" xfId="0" applyNumberFormat="1" applyFont="1" applyBorder="1" applyAlignment="1">
      <alignment horizontal="right" vertical="center"/>
    </xf>
    <xf numFmtId="49" fontId="16" fillId="0" borderId="32" xfId="0" applyNumberFormat="1" applyFont="1" applyBorder="1" applyAlignment="1">
      <alignment horizontal="right" vertical="center"/>
    </xf>
    <xf numFmtId="177" fontId="16" fillId="0" borderId="31" xfId="0" applyNumberFormat="1" applyFont="1" applyBorder="1" applyAlignment="1">
      <alignment horizontal="right" vertical="center"/>
    </xf>
    <xf numFmtId="0" fontId="15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2" fillId="0" borderId="24" xfId="1" applyFont="1" applyFill="1" applyBorder="1" applyAlignment="1" applyProtection="1">
      <alignment horizontal="center" vertical="center"/>
    </xf>
    <xf numFmtId="179" fontId="2" fillId="5" borderId="21" xfId="0" applyNumberFormat="1" applyFont="1" applyFill="1" applyBorder="1" applyProtection="1">
      <alignment vertical="center"/>
      <protection locked="0"/>
    </xf>
    <xf numFmtId="0" fontId="15" fillId="7" borderId="24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2" fillId="7" borderId="24" xfId="0" applyFont="1" applyFill="1" applyBorder="1">
      <alignment vertical="center"/>
    </xf>
    <xf numFmtId="0" fontId="2" fillId="7" borderId="21" xfId="0" applyFont="1" applyFill="1" applyBorder="1">
      <alignment vertical="center"/>
    </xf>
    <xf numFmtId="179" fontId="2" fillId="7" borderId="21" xfId="0" applyNumberFormat="1" applyFont="1" applyFill="1" applyBorder="1">
      <alignment vertical="center"/>
    </xf>
    <xf numFmtId="179" fontId="2" fillId="7" borderId="22" xfId="0" applyNumberFormat="1" applyFont="1" applyFill="1" applyBorder="1">
      <alignment vertical="center"/>
    </xf>
    <xf numFmtId="38" fontId="2" fillId="0" borderId="25" xfId="1" applyFont="1" applyFill="1" applyBorder="1" applyAlignment="1" applyProtection="1">
      <alignment horizontal="center" vertical="center"/>
    </xf>
    <xf numFmtId="179" fontId="2" fillId="5" borderId="32" xfId="0" applyNumberFormat="1" applyFont="1" applyFill="1" applyBorder="1" applyProtection="1">
      <alignment vertical="center"/>
      <protection locked="0"/>
    </xf>
    <xf numFmtId="0" fontId="2" fillId="7" borderId="25" xfId="0" applyFont="1" applyFill="1" applyBorder="1">
      <alignment vertical="center"/>
    </xf>
    <xf numFmtId="0" fontId="2" fillId="7" borderId="32" xfId="0" applyFont="1" applyFill="1" applyBorder="1">
      <alignment vertical="center"/>
    </xf>
    <xf numFmtId="179" fontId="2" fillId="7" borderId="32" xfId="0" applyNumberFormat="1" applyFont="1" applyFill="1" applyBorder="1">
      <alignment vertical="center"/>
    </xf>
    <xf numFmtId="179" fontId="2" fillId="7" borderId="31" xfId="0" applyNumberFormat="1" applyFont="1" applyFill="1" applyBorder="1">
      <alignment vertical="center"/>
    </xf>
    <xf numFmtId="0" fontId="14" fillId="8" borderId="7" xfId="0" applyFont="1" applyFill="1" applyBorder="1" applyAlignment="1">
      <alignment horizontal="right" vertical="center"/>
    </xf>
    <xf numFmtId="180" fontId="2" fillId="5" borderId="6" xfId="0" applyNumberFormat="1" applyFont="1" applyFill="1" applyBorder="1" applyAlignment="1" applyProtection="1">
      <alignment horizontal="center" vertical="center"/>
      <protection locked="0"/>
    </xf>
    <xf numFmtId="0" fontId="14" fillId="4" borderId="40" xfId="0" applyFont="1" applyFill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" fillId="0" borderId="44" xfId="0" applyFont="1" applyBorder="1" applyAlignment="1">
      <alignment horizontal="center" vertical="center"/>
    </xf>
    <xf numFmtId="179" fontId="2" fillId="5" borderId="46" xfId="0" applyNumberFormat="1" applyFont="1" applyFill="1" applyBorder="1" applyAlignment="1" applyProtection="1">
      <alignment horizontal="center" vertical="center"/>
      <protection locked="0"/>
    </xf>
    <xf numFmtId="0" fontId="2" fillId="0" borderId="50" xfId="0" applyFont="1" applyBorder="1" applyAlignment="1">
      <alignment horizontal="center" vertical="center"/>
    </xf>
    <xf numFmtId="49" fontId="2" fillId="5" borderId="51" xfId="0" applyNumberFormat="1" applyFont="1" applyFill="1" applyBorder="1" applyAlignment="1" applyProtection="1">
      <alignment horizontal="center" vertical="center"/>
      <protection locked="0"/>
    </xf>
    <xf numFmtId="179" fontId="2" fillId="5" borderId="52" xfId="0" applyNumberFormat="1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182" fontId="2" fillId="0" borderId="34" xfId="0" applyNumberFormat="1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/>
    </xf>
    <xf numFmtId="179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/>
    </xf>
    <xf numFmtId="181" fontId="2" fillId="0" borderId="31" xfId="0" applyNumberFormat="1" applyFont="1" applyBorder="1" applyAlignment="1" applyProtection="1">
      <alignment horizontal="center" vertical="center"/>
      <protection locked="0"/>
    </xf>
    <xf numFmtId="0" fontId="15" fillId="0" borderId="0" xfId="2" applyFont="1">
      <alignment vertical="center"/>
    </xf>
    <xf numFmtId="0" fontId="15" fillId="0" borderId="24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179" fontId="15" fillId="0" borderId="24" xfId="2" applyNumberFormat="1" applyFont="1" applyBorder="1">
      <alignment vertical="center"/>
    </xf>
    <xf numFmtId="0" fontId="15" fillId="0" borderId="21" xfId="2" applyFont="1" applyBorder="1">
      <alignment vertical="center"/>
    </xf>
    <xf numFmtId="183" fontId="15" fillId="0" borderId="21" xfId="2" applyNumberFormat="1" applyFont="1" applyBorder="1">
      <alignment vertical="center"/>
    </xf>
    <xf numFmtId="184" fontId="15" fillId="0" borderId="21" xfId="2" applyNumberFormat="1" applyFont="1" applyBorder="1">
      <alignment vertical="center"/>
    </xf>
    <xf numFmtId="0" fontId="2" fillId="0" borderId="56" xfId="0" applyFont="1" applyBorder="1" applyAlignment="1">
      <alignment horizontal="center" vertical="center"/>
    </xf>
    <xf numFmtId="49" fontId="2" fillId="5" borderId="57" xfId="0" applyNumberFormat="1" applyFont="1" applyFill="1" applyBorder="1" applyAlignment="1" applyProtection="1">
      <alignment horizontal="center" vertical="center"/>
      <protection locked="0"/>
    </xf>
    <xf numFmtId="179" fontId="2" fillId="5" borderId="58" xfId="0" applyNumberFormat="1" applyFont="1" applyFill="1" applyBorder="1" applyAlignment="1" applyProtection="1">
      <alignment horizontal="center" vertical="center"/>
      <protection locked="0"/>
    </xf>
    <xf numFmtId="0" fontId="2" fillId="0" borderId="62" xfId="0" applyFont="1" applyBorder="1">
      <alignment vertical="center"/>
    </xf>
    <xf numFmtId="0" fontId="2" fillId="0" borderId="63" xfId="0" applyFont="1" applyBorder="1">
      <alignment vertical="center"/>
    </xf>
    <xf numFmtId="0" fontId="2" fillId="0" borderId="64" xfId="0" applyFont="1" applyBorder="1">
      <alignment vertical="center"/>
    </xf>
    <xf numFmtId="0" fontId="15" fillId="5" borderId="34" xfId="0" applyFont="1" applyFill="1" applyBorder="1" applyProtection="1">
      <alignment vertical="center"/>
      <protection locked="0"/>
    </xf>
    <xf numFmtId="0" fontId="15" fillId="5" borderId="31" xfId="0" applyFont="1" applyFill="1" applyBorder="1" applyProtection="1">
      <alignment vertical="center"/>
      <protection locked="0"/>
    </xf>
    <xf numFmtId="0" fontId="15" fillId="0" borderId="22" xfId="2" applyFont="1" applyBorder="1">
      <alignment vertical="center"/>
    </xf>
    <xf numFmtId="0" fontId="15" fillId="5" borderId="26" xfId="0" applyFont="1" applyFill="1" applyBorder="1" applyAlignment="1" applyProtection="1">
      <alignment horizontal="center" vertical="center"/>
      <protection locked="0"/>
    </xf>
    <xf numFmtId="49" fontId="15" fillId="5" borderId="45" xfId="0" applyNumberFormat="1" applyFont="1" applyFill="1" applyBorder="1" applyAlignment="1" applyProtection="1">
      <alignment horizontal="center" vertical="center"/>
      <protection locked="0"/>
    </xf>
    <xf numFmtId="181" fontId="2" fillId="0" borderId="47" xfId="0" applyNumberFormat="1" applyFont="1" applyBorder="1" applyAlignment="1" applyProtection="1">
      <alignment horizontal="center" vertical="center"/>
      <protection locked="0"/>
    </xf>
    <xf numFmtId="181" fontId="2" fillId="0" borderId="53" xfId="0" applyNumberFormat="1" applyFont="1" applyBorder="1" applyAlignment="1" applyProtection="1">
      <alignment horizontal="center" vertical="center"/>
      <protection locked="0"/>
    </xf>
    <xf numFmtId="181" fontId="2" fillId="0" borderId="59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181" fontId="2" fillId="0" borderId="48" xfId="0" applyNumberFormat="1" applyFont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horizontal="center" vertical="center"/>
    </xf>
    <xf numFmtId="181" fontId="2" fillId="0" borderId="54" xfId="0" applyNumberFormat="1" applyFont="1" applyBorder="1" applyAlignment="1" applyProtection="1">
      <alignment horizontal="center" vertical="center"/>
    </xf>
    <xf numFmtId="0" fontId="2" fillId="0" borderId="55" xfId="0" applyFont="1" applyBorder="1" applyAlignment="1" applyProtection="1">
      <alignment horizontal="center" vertical="center"/>
    </xf>
    <xf numFmtId="181" fontId="2" fillId="0" borderId="60" xfId="0" applyNumberFormat="1" applyFont="1" applyBorder="1" applyAlignment="1" applyProtection="1">
      <alignment horizontal="center" vertical="center"/>
    </xf>
    <xf numFmtId="0" fontId="2" fillId="0" borderId="61" xfId="0" applyFont="1" applyBorder="1" applyAlignment="1" applyProtection="1">
      <alignment horizontal="center" vertical="center"/>
    </xf>
    <xf numFmtId="179" fontId="2" fillId="0" borderId="22" xfId="0" applyNumberFormat="1" applyFont="1" applyBorder="1" applyProtection="1">
      <alignment vertical="center"/>
    </xf>
    <xf numFmtId="179" fontId="2" fillId="0" borderId="31" xfId="0" applyNumberFormat="1" applyFont="1" applyBorder="1" applyProtection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6" xfId="0" applyFont="1" applyBorder="1">
      <alignment vertical="center"/>
    </xf>
    <xf numFmtId="0" fontId="13" fillId="0" borderId="20" xfId="0" applyFont="1" applyBorder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5" fillId="0" borderId="34" xfId="2" applyFont="1" applyBorder="1">
      <alignment vertical="center"/>
    </xf>
    <xf numFmtId="0" fontId="15" fillId="0" borderId="22" xfId="2" applyFont="1" applyBorder="1">
      <alignment vertical="center"/>
    </xf>
    <xf numFmtId="0" fontId="14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2" fillId="7" borderId="36" xfId="0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 vertical="center"/>
    </xf>
    <xf numFmtId="0" fontId="15" fillId="7" borderId="38" xfId="0" applyFont="1" applyFill="1" applyBorder="1" applyAlignment="1">
      <alignment horizontal="center" vertical="center"/>
    </xf>
    <xf numFmtId="0" fontId="15" fillId="7" borderId="39" xfId="0" applyFont="1" applyFill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33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090205-SDI_京都電子抗体" xfId="2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2"/>
  <sheetViews>
    <sheetView tabSelected="1" workbookViewId="0">
      <selection activeCell="P49" sqref="P49"/>
    </sheetView>
  </sheetViews>
  <sheetFormatPr defaultColWidth="8.75" defaultRowHeight="12.5" x14ac:dyDescent="0.55000000000000004"/>
  <cols>
    <col min="1" max="1" width="1.25" style="1" customWidth="1"/>
    <col min="2" max="2" width="3.58203125" style="1" customWidth="1"/>
    <col min="3" max="3" width="12.58203125" style="1" customWidth="1"/>
    <col min="4" max="4" width="12.33203125" style="1" customWidth="1"/>
    <col min="5" max="5" width="12.08203125" style="1" customWidth="1"/>
    <col min="6" max="6" width="0.33203125" style="1" hidden="1" customWidth="1"/>
    <col min="7" max="7" width="12.33203125" style="1" customWidth="1"/>
    <col min="8" max="8" width="8.75" style="1"/>
    <col min="9" max="9" width="8.75" style="1" customWidth="1"/>
    <col min="10" max="10" width="8.58203125" style="1" customWidth="1"/>
    <col min="11" max="11" width="30.33203125" style="1" hidden="1" customWidth="1"/>
    <col min="12" max="12" width="8.58203125" style="1" hidden="1" customWidth="1"/>
    <col min="13" max="13" width="8.25" style="1" hidden="1" customWidth="1"/>
    <col min="14" max="14" width="8.58203125" style="1" hidden="1" customWidth="1"/>
    <col min="15" max="15" width="8.203125E-2" style="1" hidden="1" customWidth="1"/>
    <col min="16" max="16384" width="8.75" style="1"/>
  </cols>
  <sheetData>
    <row r="1" spans="2:14" ht="6.75" customHeight="1" thickBot="1" x14ac:dyDescent="0.6">
      <c r="K1" s="2"/>
    </row>
    <row r="2" spans="2:14" ht="24" customHeight="1" thickTop="1" x14ac:dyDescent="0.55000000000000004">
      <c r="B2" s="108" t="s">
        <v>0</v>
      </c>
      <c r="C2" s="109"/>
      <c r="D2" s="109"/>
      <c r="E2" s="109"/>
      <c r="F2" s="109"/>
      <c r="G2" s="109"/>
      <c r="H2" s="109"/>
      <c r="I2" s="110"/>
      <c r="J2" s="3"/>
      <c r="K2" s="3"/>
    </row>
    <row r="3" spans="2:14" ht="24" customHeight="1" x14ac:dyDescent="0.55000000000000004">
      <c r="B3" s="111" t="s">
        <v>1</v>
      </c>
      <c r="C3" s="112"/>
      <c r="D3" s="112"/>
      <c r="E3" s="112"/>
      <c r="F3" s="112"/>
      <c r="G3" s="112"/>
      <c r="H3" s="112"/>
      <c r="I3" s="113"/>
      <c r="J3" s="4"/>
      <c r="K3" s="4"/>
    </row>
    <row r="4" spans="2:14" ht="13" thickBot="1" x14ac:dyDescent="0.6">
      <c r="B4" s="5"/>
      <c r="I4" s="6"/>
      <c r="K4" s="2"/>
    </row>
    <row r="5" spans="2:14" ht="15" customHeight="1" thickBot="1" x14ac:dyDescent="0.6">
      <c r="B5" s="5"/>
      <c r="C5" s="7" t="s">
        <v>2</v>
      </c>
      <c r="I5" s="6"/>
      <c r="K5" s="2"/>
    </row>
    <row r="6" spans="2:14" ht="13.9" customHeight="1" x14ac:dyDescent="0.55000000000000004">
      <c r="B6" s="5"/>
      <c r="C6" s="8" t="s">
        <v>3</v>
      </c>
      <c r="D6" s="9"/>
      <c r="E6" s="9"/>
      <c r="F6" s="9"/>
      <c r="G6" s="9"/>
      <c r="H6" s="10"/>
      <c r="I6" s="6"/>
      <c r="K6" s="2"/>
    </row>
    <row r="7" spans="2:14" ht="13.9" hidden="1" customHeight="1" x14ac:dyDescent="0.55000000000000004">
      <c r="B7" s="5"/>
      <c r="C7" s="11" t="s">
        <v>4</v>
      </c>
      <c r="H7" s="12"/>
      <c r="I7" s="6"/>
      <c r="K7" s="114"/>
      <c r="L7" s="114"/>
      <c r="M7" s="114"/>
      <c r="N7" s="114"/>
    </row>
    <row r="8" spans="2:14" ht="13.9" hidden="1" customHeight="1" x14ac:dyDescent="0.55000000000000004">
      <c r="B8" s="5"/>
      <c r="C8" s="11" t="s">
        <v>5</v>
      </c>
      <c r="H8" s="12"/>
      <c r="I8" s="6"/>
      <c r="K8" s="114"/>
      <c r="L8" s="114"/>
      <c r="M8" s="114"/>
      <c r="N8" s="114"/>
    </row>
    <row r="9" spans="2:14" ht="13.9" customHeight="1" x14ac:dyDescent="0.55000000000000004">
      <c r="B9" s="5"/>
      <c r="C9" s="13" t="s">
        <v>6</v>
      </c>
      <c r="H9" s="12"/>
      <c r="I9" s="6"/>
      <c r="K9" s="114"/>
      <c r="L9" s="114"/>
      <c r="M9" s="114"/>
      <c r="N9" s="114"/>
    </row>
    <row r="10" spans="2:14" ht="13.9" customHeight="1" x14ac:dyDescent="0.55000000000000004">
      <c r="B10" s="5"/>
      <c r="C10" s="13" t="s">
        <v>7</v>
      </c>
      <c r="H10" s="12"/>
      <c r="I10" s="6"/>
      <c r="K10" s="2"/>
    </row>
    <row r="11" spans="2:14" ht="13.9" customHeight="1" x14ac:dyDescent="0.55000000000000004">
      <c r="B11" s="5"/>
      <c r="C11" s="13" t="s">
        <v>8</v>
      </c>
      <c r="H11" s="12"/>
      <c r="I11" s="6"/>
      <c r="K11" s="2"/>
    </row>
    <row r="12" spans="2:14" ht="13.9" customHeight="1" thickBot="1" x14ac:dyDescent="0.6">
      <c r="B12" s="5"/>
      <c r="C12" s="14" t="s">
        <v>9</v>
      </c>
      <c r="D12" s="15"/>
      <c r="E12" s="15"/>
      <c r="F12" s="15"/>
      <c r="G12" s="15"/>
      <c r="H12" s="16"/>
      <c r="I12" s="6"/>
      <c r="K12" s="2"/>
    </row>
    <row r="13" spans="2:14" ht="30" customHeight="1" thickBot="1" x14ac:dyDescent="0.6">
      <c r="B13" s="5"/>
      <c r="I13" s="6"/>
      <c r="K13" s="115" t="s">
        <v>10</v>
      </c>
      <c r="L13" s="117" t="s">
        <v>11</v>
      </c>
      <c r="M13" s="119" t="s">
        <v>12</v>
      </c>
      <c r="N13" s="120"/>
    </row>
    <row r="14" spans="2:14" ht="14.5" thickBot="1" x14ac:dyDescent="0.6">
      <c r="B14" s="5"/>
      <c r="C14" s="7" t="s">
        <v>13</v>
      </c>
      <c r="I14" s="6"/>
      <c r="K14" s="116"/>
      <c r="L14" s="118"/>
      <c r="M14" s="17" t="s">
        <v>14</v>
      </c>
      <c r="N14" s="18" t="s">
        <v>15</v>
      </c>
    </row>
    <row r="15" spans="2:14" ht="14" x14ac:dyDescent="0.55000000000000004">
      <c r="B15" s="5"/>
      <c r="C15" s="19" t="s">
        <v>16</v>
      </c>
      <c r="D15" s="20"/>
      <c r="E15" s="19" t="s">
        <v>17</v>
      </c>
      <c r="F15" s="9"/>
      <c r="G15" s="91"/>
      <c r="I15" s="21"/>
      <c r="K15" s="22" t="s">
        <v>18</v>
      </c>
      <c r="L15" s="23">
        <v>10</v>
      </c>
      <c r="M15" s="24" t="s">
        <v>19</v>
      </c>
      <c r="N15" s="25">
        <v>20</v>
      </c>
    </row>
    <row r="16" spans="2:14" ht="13.9" customHeight="1" thickBot="1" x14ac:dyDescent="0.6">
      <c r="B16" s="5"/>
      <c r="C16" s="26" t="s">
        <v>20</v>
      </c>
      <c r="D16" s="94"/>
      <c r="E16" s="26" t="s">
        <v>21</v>
      </c>
      <c r="F16" s="15"/>
      <c r="G16" s="92"/>
      <c r="I16" s="6"/>
      <c r="J16" s="2"/>
      <c r="K16" s="22" t="s">
        <v>22</v>
      </c>
      <c r="L16" s="23">
        <v>10</v>
      </c>
      <c r="M16" s="24" t="s">
        <v>23</v>
      </c>
      <c r="N16" s="25">
        <v>10</v>
      </c>
    </row>
    <row r="17" spans="2:15" ht="18" customHeight="1" x14ac:dyDescent="0.55000000000000004">
      <c r="B17" s="5"/>
      <c r="I17" s="6"/>
      <c r="K17" s="22" t="s">
        <v>24</v>
      </c>
      <c r="L17" s="23">
        <v>10</v>
      </c>
      <c r="M17" s="24" t="s">
        <v>19</v>
      </c>
      <c r="N17" s="25">
        <v>20</v>
      </c>
    </row>
    <row r="18" spans="2:15" ht="15" hidden="1" customHeight="1" x14ac:dyDescent="0.55000000000000004">
      <c r="B18" s="5"/>
      <c r="C18" s="7" t="s">
        <v>25</v>
      </c>
      <c r="I18" s="6"/>
      <c r="K18" s="22" t="s">
        <v>26</v>
      </c>
      <c r="L18" s="23">
        <v>5</v>
      </c>
      <c r="M18" s="24" t="s">
        <v>23</v>
      </c>
      <c r="N18" s="25">
        <v>10</v>
      </c>
    </row>
    <row r="19" spans="2:15" ht="14.5" hidden="1" customHeight="1" x14ac:dyDescent="0.55000000000000004">
      <c r="B19" s="5"/>
      <c r="C19" s="27" t="s">
        <v>27</v>
      </c>
      <c r="D19" s="28" t="s">
        <v>28</v>
      </c>
      <c r="E19" s="19" t="s">
        <v>29</v>
      </c>
      <c r="G19" s="19" t="s">
        <v>30</v>
      </c>
      <c r="H19" s="29" t="s">
        <v>31</v>
      </c>
      <c r="I19" s="6"/>
      <c r="K19" s="22" t="s">
        <v>32</v>
      </c>
      <c r="L19" s="23">
        <v>5</v>
      </c>
      <c r="M19" s="24" t="s">
        <v>33</v>
      </c>
      <c r="N19" s="25">
        <v>4</v>
      </c>
    </row>
    <row r="20" spans="2:15" ht="14.5" hidden="1" customHeight="1" x14ac:dyDescent="0.55000000000000004">
      <c r="B20" s="5"/>
      <c r="E20" s="30">
        <f>IF(D19="","",VLOOKUP($D$19,$K$13:$N$22,2,FALSE))</f>
        <v>10</v>
      </c>
      <c r="G20" s="31" t="str">
        <f>IF(D19="","",VLOOKUP($D$19,$K$13:$N$22,3,FALSE))</f>
        <v>20：380</v>
      </c>
      <c r="H20" s="32">
        <f>IF(D19="","",VLOOKUP($D$19,$K$13:$N$22,4,FALSE))</f>
        <v>20</v>
      </c>
      <c r="I20" s="6"/>
      <c r="K20" s="22" t="s">
        <v>34</v>
      </c>
      <c r="L20" s="23">
        <v>10</v>
      </c>
      <c r="M20" s="24" t="s">
        <v>35</v>
      </c>
      <c r="N20" s="25">
        <v>8</v>
      </c>
    </row>
    <row r="21" spans="2:15" ht="15.65" customHeight="1" thickBot="1" x14ac:dyDescent="0.6">
      <c r="B21" s="5"/>
      <c r="C21" s="33"/>
      <c r="D21" s="34"/>
      <c r="G21" s="33"/>
      <c r="I21" s="35"/>
      <c r="K21" s="22" t="s">
        <v>36</v>
      </c>
      <c r="L21" s="23">
        <v>5</v>
      </c>
      <c r="M21" s="24" t="s">
        <v>19</v>
      </c>
      <c r="N21" s="25">
        <v>20</v>
      </c>
    </row>
    <row r="22" spans="2:15" ht="15" customHeight="1" thickBot="1" x14ac:dyDescent="0.6">
      <c r="B22" s="5"/>
      <c r="C22" s="7" t="s">
        <v>37</v>
      </c>
      <c r="D22" s="36"/>
      <c r="I22" s="6"/>
      <c r="K22" s="37" t="s">
        <v>38</v>
      </c>
      <c r="L22" s="38">
        <v>10</v>
      </c>
      <c r="M22" s="39" t="s">
        <v>35</v>
      </c>
      <c r="N22" s="40">
        <v>8</v>
      </c>
    </row>
    <row r="23" spans="2:15" ht="15" customHeight="1" thickBot="1" x14ac:dyDescent="0.6">
      <c r="B23" s="5"/>
      <c r="C23" s="123" t="s">
        <v>39</v>
      </c>
      <c r="D23" s="125" t="s">
        <v>40</v>
      </c>
      <c r="E23" s="126"/>
      <c r="F23" s="126"/>
      <c r="G23" s="127"/>
      <c r="I23" s="6"/>
    </row>
    <row r="24" spans="2:15" ht="15" customHeight="1" x14ac:dyDescent="0.55000000000000004">
      <c r="B24" s="5"/>
      <c r="C24" s="124"/>
      <c r="D24" s="41" t="s">
        <v>41</v>
      </c>
      <c r="E24" s="41" t="s">
        <v>42</v>
      </c>
      <c r="F24" s="42"/>
      <c r="G24" s="43" t="s">
        <v>43</v>
      </c>
      <c r="H24" s="44"/>
      <c r="I24" s="6"/>
      <c r="K24" s="128" t="s">
        <v>44</v>
      </c>
      <c r="L24" s="129"/>
      <c r="M24" s="130"/>
      <c r="N24" s="131" t="s">
        <v>45</v>
      </c>
    </row>
    <row r="25" spans="2:15" ht="13.9" customHeight="1" x14ac:dyDescent="0.55000000000000004">
      <c r="B25" s="5"/>
      <c r="C25" s="45" t="s">
        <v>46</v>
      </c>
      <c r="D25" s="46"/>
      <c r="E25" s="46"/>
      <c r="F25" s="46"/>
      <c r="G25" s="106" t="str">
        <f>IF(E25="","",AVERAGE(D25:E25))</f>
        <v/>
      </c>
      <c r="I25" s="6"/>
      <c r="K25" s="47" t="s">
        <v>47</v>
      </c>
      <c r="L25" s="48" t="s">
        <v>48</v>
      </c>
      <c r="M25" s="48" t="s">
        <v>49</v>
      </c>
      <c r="N25" s="132"/>
    </row>
    <row r="26" spans="2:15" ht="13.9" customHeight="1" x14ac:dyDescent="0.55000000000000004">
      <c r="B26" s="5"/>
      <c r="C26" s="45" t="s">
        <v>50</v>
      </c>
      <c r="D26" s="46"/>
      <c r="E26" s="46"/>
      <c r="F26" s="46"/>
      <c r="G26" s="106" t="str">
        <f>IF(E26="","",AVERAGE(D26:E26))</f>
        <v/>
      </c>
      <c r="I26" s="6"/>
      <c r="K26" s="49">
        <v>0.01</v>
      </c>
      <c r="L26" s="50">
        <f>IF($E$20="","",K26*$E$20)</f>
        <v>0.1</v>
      </c>
      <c r="M26" s="51">
        <f>IF(L26="","",LN(L26))</f>
        <v>-2.3025850929940455</v>
      </c>
      <c r="N26" s="52" t="str">
        <f>G25</f>
        <v/>
      </c>
    </row>
    <row r="27" spans="2:15" ht="13.9" customHeight="1" thickBot="1" x14ac:dyDescent="0.6">
      <c r="B27" s="5"/>
      <c r="C27" s="53" t="s">
        <v>51</v>
      </c>
      <c r="D27" s="54"/>
      <c r="E27" s="54"/>
      <c r="F27" s="54"/>
      <c r="G27" s="107" t="str">
        <f>IF(E27="","",AVERAGE(D27:E27))</f>
        <v/>
      </c>
      <c r="I27" s="6"/>
      <c r="K27" s="49">
        <v>0.03</v>
      </c>
      <c r="L27" s="50">
        <f>IF($E$20="","",K27*$E$20)</f>
        <v>0.3</v>
      </c>
      <c r="M27" s="51">
        <f>IF(L27="","",LN(L27))</f>
        <v>-1.2039728043259361</v>
      </c>
      <c r="N27" s="52" t="str">
        <f>G26</f>
        <v/>
      </c>
    </row>
    <row r="28" spans="2:15" ht="27.65" customHeight="1" thickBot="1" x14ac:dyDescent="0.6">
      <c r="B28" s="5"/>
      <c r="I28" s="6"/>
      <c r="K28" s="55">
        <v>0.06</v>
      </c>
      <c r="L28" s="56">
        <f>IF($E$20="","",K28*$E$20)</f>
        <v>0.6</v>
      </c>
      <c r="M28" s="57">
        <f>IF(L28="","",LN(L28))</f>
        <v>-0.51082562376599072</v>
      </c>
      <c r="N28" s="58" t="str">
        <f>G27</f>
        <v/>
      </c>
    </row>
    <row r="29" spans="2:15" ht="14.5" thickBot="1" x14ac:dyDescent="0.6">
      <c r="B29" s="5"/>
      <c r="C29" s="7" t="s">
        <v>52</v>
      </c>
      <c r="G29" s="59" t="s">
        <v>53</v>
      </c>
      <c r="H29" s="60"/>
      <c r="I29" s="6"/>
    </row>
    <row r="30" spans="2:15" ht="63.65" customHeight="1" x14ac:dyDescent="0.55000000000000004">
      <c r="B30" s="5"/>
      <c r="C30" s="29" t="s">
        <v>54</v>
      </c>
      <c r="D30" s="61" t="s">
        <v>55</v>
      </c>
      <c r="E30" s="62" t="s">
        <v>56</v>
      </c>
      <c r="F30" s="63" t="s">
        <v>57</v>
      </c>
      <c r="G30" s="64" t="s">
        <v>58</v>
      </c>
      <c r="H30" s="62" t="s">
        <v>59</v>
      </c>
      <c r="I30" s="6"/>
      <c r="K30" s="65" t="s">
        <v>60</v>
      </c>
      <c r="L30" s="66"/>
      <c r="M30" s="66"/>
      <c r="N30" s="66"/>
      <c r="O30" s="66"/>
    </row>
    <row r="31" spans="2:15" ht="13.9" customHeight="1" x14ac:dyDescent="0.55000000000000004">
      <c r="B31" s="5"/>
      <c r="C31" s="67">
        <v>1</v>
      </c>
      <c r="D31" s="95"/>
      <c r="E31" s="68"/>
      <c r="F31" s="96" t="str">
        <f>IF(OR(E31="",$G$27=""),"",($L$33*E31^2+$L$34*E31+$L$35)/100)</f>
        <v/>
      </c>
      <c r="G31" s="100" t="str">
        <f>IF(F31="","",IF(F31&gt;$L$28,"&gt; "&amp;$L$28,IF(F31&lt;$L$26,"&lt; "&amp;$L$26,F31)))</f>
        <v/>
      </c>
      <c r="H31" s="101" t="str">
        <f t="shared" ref="H31:H60" si="0">IF(OR(F31="",$H$29=""),"",IF(F31&gt;=$H$29,"陽性",IF(F31&lt;$H$29,"陰性","誤")))</f>
        <v/>
      </c>
      <c r="I31" s="6"/>
      <c r="K31" s="66" t="s">
        <v>61</v>
      </c>
      <c r="L31" s="66"/>
      <c r="M31" s="66"/>
      <c r="N31" s="66"/>
      <c r="O31" s="66"/>
    </row>
    <row r="32" spans="2:15" ht="13.9" customHeight="1" thickBot="1" x14ac:dyDescent="0.6">
      <c r="B32" s="5"/>
      <c r="C32" s="69">
        <v>2</v>
      </c>
      <c r="D32" s="95"/>
      <c r="E32" s="71"/>
      <c r="F32" s="96" t="str">
        <f t="shared" ref="F32:F60" si="1">IF(OR(E32="",$G$27=""),"",($L$33*E32^2+$L$34*E32+$L$35)/100)</f>
        <v/>
      </c>
      <c r="G32" s="100" t="str">
        <f>IF(F32="","",IF(F32&gt;$L$28,"&gt; "&amp;$L$28,IF(F32&lt;$L$26,"&lt; "&amp;$L$26,F32)))</f>
        <v/>
      </c>
      <c r="H32" s="101" t="str">
        <f t="shared" si="0"/>
        <v/>
      </c>
      <c r="I32" s="6"/>
      <c r="K32" s="66"/>
      <c r="L32" s="66"/>
      <c r="M32" s="66"/>
      <c r="N32" s="66"/>
      <c r="O32" s="66"/>
    </row>
    <row r="33" spans="2:15" ht="13.9" customHeight="1" x14ac:dyDescent="0.55000000000000004">
      <c r="B33" s="5"/>
      <c r="C33" s="69">
        <v>3</v>
      </c>
      <c r="D33" s="95"/>
      <c r="E33" s="71"/>
      <c r="F33" s="96" t="str">
        <f t="shared" si="1"/>
        <v/>
      </c>
      <c r="G33" s="100" t="str">
        <f t="shared" ref="G33:G60" si="2">IF(F33="","",IF(F33&gt;$L$28,"&gt; "&amp;$L$28,IF(F33&lt;$L$26,"&lt; "&amp;$L$26,F33)))</f>
        <v/>
      </c>
      <c r="H33" s="101" t="str">
        <f t="shared" si="0"/>
        <v/>
      </c>
      <c r="I33" s="6"/>
      <c r="K33" s="72" t="s">
        <v>62</v>
      </c>
      <c r="L33" s="73" t="e">
        <f>INDEX(LINEST($M$40:$M$42,$K$40:$L$42),1)</f>
        <v>#VALUE!</v>
      </c>
      <c r="M33" s="66"/>
      <c r="N33" s="66"/>
      <c r="O33" s="66"/>
    </row>
    <row r="34" spans="2:15" ht="13.9" customHeight="1" x14ac:dyDescent="0.55000000000000004">
      <c r="B34" s="5"/>
      <c r="C34" s="69">
        <v>4</v>
      </c>
      <c r="D34" s="95"/>
      <c r="E34" s="71"/>
      <c r="F34" s="96" t="str">
        <f t="shared" si="1"/>
        <v/>
      </c>
      <c r="G34" s="100" t="str">
        <f t="shared" si="2"/>
        <v/>
      </c>
      <c r="H34" s="101" t="str">
        <f t="shared" si="0"/>
        <v/>
      </c>
      <c r="I34" s="6"/>
      <c r="K34" s="74" t="s">
        <v>63</v>
      </c>
      <c r="L34" s="75" t="e">
        <f>INDEX(LINEST($M$40:$M$42,$K$40:$L$42),2)</f>
        <v>#VALUE!</v>
      </c>
      <c r="M34" s="66"/>
      <c r="N34" s="66"/>
      <c r="O34" s="66"/>
    </row>
    <row r="35" spans="2:15" ht="13.9" customHeight="1" thickBot="1" x14ac:dyDescent="0.6">
      <c r="B35" s="5"/>
      <c r="C35" s="69">
        <v>5</v>
      </c>
      <c r="D35" s="95"/>
      <c r="E35" s="71"/>
      <c r="F35" s="96" t="str">
        <f t="shared" si="1"/>
        <v/>
      </c>
      <c r="G35" s="100" t="str">
        <f t="shared" si="2"/>
        <v/>
      </c>
      <c r="H35" s="101" t="str">
        <f t="shared" si="0"/>
        <v/>
      </c>
      <c r="I35" s="6"/>
      <c r="K35" s="76" t="s">
        <v>64</v>
      </c>
      <c r="L35" s="77" t="e">
        <f>INDEX(LINEST($M$40:$M$42,$K$40:$L$42),3)</f>
        <v>#VALUE!</v>
      </c>
      <c r="M35" s="66"/>
      <c r="N35" s="66"/>
      <c r="O35" s="66"/>
    </row>
    <row r="36" spans="2:15" ht="13.9" customHeight="1" thickBot="1" x14ac:dyDescent="0.6">
      <c r="B36" s="5"/>
      <c r="C36" s="69">
        <v>6</v>
      </c>
      <c r="D36" s="95"/>
      <c r="E36" s="71"/>
      <c r="F36" s="96" t="str">
        <f t="shared" si="1"/>
        <v/>
      </c>
      <c r="G36" s="100" t="str">
        <f t="shared" si="2"/>
        <v/>
      </c>
      <c r="H36" s="101" t="str">
        <f t="shared" si="0"/>
        <v/>
      </c>
      <c r="I36" s="6"/>
      <c r="K36" s="76" t="s">
        <v>65</v>
      </c>
      <c r="L36" s="77" t="e">
        <f>1-SUM(O40:O42)/DEVSQ(M40:M42)</f>
        <v>#VALUE!</v>
      </c>
      <c r="M36" s="66"/>
      <c r="N36" s="66"/>
      <c r="O36" s="66"/>
    </row>
    <row r="37" spans="2:15" ht="13.9" customHeight="1" thickBot="1" x14ac:dyDescent="0.6">
      <c r="B37" s="5"/>
      <c r="C37" s="69">
        <v>7</v>
      </c>
      <c r="D37" s="95"/>
      <c r="E37" s="71"/>
      <c r="F37" s="96" t="str">
        <f t="shared" si="1"/>
        <v/>
      </c>
      <c r="G37" s="100" t="str">
        <f t="shared" si="2"/>
        <v/>
      </c>
      <c r="H37" s="101" t="str">
        <f t="shared" si="0"/>
        <v/>
      </c>
      <c r="I37" s="6"/>
      <c r="K37" s="78"/>
      <c r="L37" s="66"/>
      <c r="M37" s="66"/>
      <c r="N37" s="66"/>
      <c r="O37" s="66"/>
    </row>
    <row r="38" spans="2:15" ht="13.9" customHeight="1" x14ac:dyDescent="0.55000000000000004">
      <c r="B38" s="5"/>
      <c r="C38" s="69">
        <v>8</v>
      </c>
      <c r="D38" s="95"/>
      <c r="E38" s="71"/>
      <c r="F38" s="96" t="str">
        <f t="shared" si="1"/>
        <v/>
      </c>
      <c r="G38" s="100" t="str">
        <f t="shared" si="2"/>
        <v/>
      </c>
      <c r="H38" s="101" t="str">
        <f t="shared" si="0"/>
        <v/>
      </c>
      <c r="I38" s="6"/>
      <c r="K38" s="133" t="s">
        <v>66</v>
      </c>
      <c r="L38" s="134"/>
      <c r="M38" s="134" t="s">
        <v>67</v>
      </c>
      <c r="N38" s="134"/>
      <c r="O38" s="121" t="s">
        <v>68</v>
      </c>
    </row>
    <row r="39" spans="2:15" ht="13.9" customHeight="1" x14ac:dyDescent="0.55000000000000004">
      <c r="B39" s="5"/>
      <c r="C39" s="69">
        <v>9</v>
      </c>
      <c r="D39" s="95"/>
      <c r="E39" s="71"/>
      <c r="F39" s="96" t="str">
        <f t="shared" si="1"/>
        <v/>
      </c>
      <c r="G39" s="100" t="str">
        <f t="shared" si="2"/>
        <v/>
      </c>
      <c r="H39" s="101" t="str">
        <f t="shared" si="0"/>
        <v/>
      </c>
      <c r="I39" s="6"/>
      <c r="K39" s="79" t="s">
        <v>69</v>
      </c>
      <c r="L39" s="80" t="s">
        <v>70</v>
      </c>
      <c r="M39" s="80" t="s">
        <v>69</v>
      </c>
      <c r="N39" s="80" t="s">
        <v>71</v>
      </c>
      <c r="O39" s="122"/>
    </row>
    <row r="40" spans="2:15" ht="13.9" customHeight="1" x14ac:dyDescent="0.55000000000000004">
      <c r="B40" s="5"/>
      <c r="C40" s="69">
        <v>10</v>
      </c>
      <c r="D40" s="95"/>
      <c r="E40" s="71"/>
      <c r="F40" s="96" t="str">
        <f t="shared" si="1"/>
        <v/>
      </c>
      <c r="G40" s="100" t="str">
        <f t="shared" si="2"/>
        <v/>
      </c>
      <c r="H40" s="101" t="str">
        <f t="shared" si="0"/>
        <v/>
      </c>
      <c r="I40" s="6"/>
      <c r="K40" s="81" t="str">
        <f>G25</f>
        <v/>
      </c>
      <c r="L40" s="82" t="e">
        <f>K40^2</f>
        <v>#VALUE!</v>
      </c>
      <c r="M40" s="83">
        <v>10</v>
      </c>
      <c r="N40" s="84" t="e">
        <f>$L$33*L40+$L$34*K40+$L$35</f>
        <v>#VALUE!</v>
      </c>
      <c r="O40" s="93" t="e">
        <f>(M40-N40)^2</f>
        <v>#VALUE!</v>
      </c>
    </row>
    <row r="41" spans="2:15" ht="13.9" customHeight="1" x14ac:dyDescent="0.55000000000000004">
      <c r="B41" s="5"/>
      <c r="C41" s="69">
        <v>11</v>
      </c>
      <c r="D41" s="95"/>
      <c r="E41" s="71"/>
      <c r="F41" s="96" t="str">
        <f t="shared" si="1"/>
        <v/>
      </c>
      <c r="G41" s="100" t="str">
        <f t="shared" si="2"/>
        <v/>
      </c>
      <c r="H41" s="101" t="str">
        <f t="shared" si="0"/>
        <v/>
      </c>
      <c r="I41" s="6"/>
      <c r="K41" s="81" t="str">
        <f>G26</f>
        <v/>
      </c>
      <c r="L41" s="82" t="e">
        <f>K41^2</f>
        <v>#VALUE!</v>
      </c>
      <c r="M41" s="83">
        <v>30</v>
      </c>
      <c r="N41" s="84" t="e">
        <f>$L$33*L41+$L$34*K41+$L$35</f>
        <v>#VALUE!</v>
      </c>
      <c r="O41" s="93" t="e">
        <f>(M41-N41)^2</f>
        <v>#VALUE!</v>
      </c>
    </row>
    <row r="42" spans="2:15" ht="13.9" customHeight="1" x14ac:dyDescent="0.55000000000000004">
      <c r="B42" s="5"/>
      <c r="C42" s="69">
        <v>12</v>
      </c>
      <c r="D42" s="95"/>
      <c r="E42" s="71"/>
      <c r="F42" s="96" t="str">
        <f t="shared" si="1"/>
        <v/>
      </c>
      <c r="G42" s="100" t="str">
        <f t="shared" si="2"/>
        <v/>
      </c>
      <c r="H42" s="101" t="str">
        <f t="shared" si="0"/>
        <v/>
      </c>
      <c r="I42" s="6"/>
      <c r="K42" s="81" t="str">
        <f>G27</f>
        <v/>
      </c>
      <c r="L42" s="82" t="e">
        <f>K42^2</f>
        <v>#VALUE!</v>
      </c>
      <c r="M42" s="83">
        <v>60</v>
      </c>
      <c r="N42" s="84" t="e">
        <f>$L$33*L42+$L$34*K42+$L$35</f>
        <v>#VALUE!</v>
      </c>
      <c r="O42" s="93" t="e">
        <f>(M42-N42)^2</f>
        <v>#VALUE!</v>
      </c>
    </row>
    <row r="43" spans="2:15" ht="13.9" customHeight="1" x14ac:dyDescent="0.55000000000000004">
      <c r="B43" s="5"/>
      <c r="C43" s="69">
        <v>13</v>
      </c>
      <c r="D43" s="95"/>
      <c r="E43" s="71"/>
      <c r="F43" s="96" t="str">
        <f t="shared" si="1"/>
        <v/>
      </c>
      <c r="G43" s="100" t="str">
        <f t="shared" si="2"/>
        <v/>
      </c>
      <c r="H43" s="101" t="str">
        <f t="shared" si="0"/>
        <v/>
      </c>
      <c r="I43" s="6"/>
    </row>
    <row r="44" spans="2:15" ht="13.9" customHeight="1" x14ac:dyDescent="0.55000000000000004">
      <c r="B44" s="5"/>
      <c r="C44" s="69">
        <v>14</v>
      </c>
      <c r="D44" s="95"/>
      <c r="E44" s="71"/>
      <c r="F44" s="96" t="str">
        <f t="shared" si="1"/>
        <v/>
      </c>
      <c r="G44" s="100" t="str">
        <f t="shared" si="2"/>
        <v/>
      </c>
      <c r="H44" s="101" t="str">
        <f t="shared" si="0"/>
        <v/>
      </c>
      <c r="I44" s="6"/>
    </row>
    <row r="45" spans="2:15" ht="13.9" customHeight="1" x14ac:dyDescent="0.55000000000000004">
      <c r="B45" s="5"/>
      <c r="C45" s="69">
        <v>15</v>
      </c>
      <c r="D45" s="95"/>
      <c r="E45" s="71"/>
      <c r="F45" s="96" t="str">
        <f t="shared" si="1"/>
        <v/>
      </c>
      <c r="G45" s="100" t="str">
        <f t="shared" si="2"/>
        <v/>
      </c>
      <c r="H45" s="101" t="str">
        <f t="shared" si="0"/>
        <v/>
      </c>
      <c r="I45" s="6"/>
    </row>
    <row r="46" spans="2:15" ht="13.9" customHeight="1" x14ac:dyDescent="0.55000000000000004">
      <c r="B46" s="5"/>
      <c r="C46" s="69">
        <v>16</v>
      </c>
      <c r="D46" s="70"/>
      <c r="E46" s="71"/>
      <c r="F46" s="96" t="str">
        <f t="shared" si="1"/>
        <v/>
      </c>
      <c r="G46" s="100" t="str">
        <f t="shared" si="2"/>
        <v/>
      </c>
      <c r="H46" s="101" t="str">
        <f t="shared" si="0"/>
        <v/>
      </c>
      <c r="I46" s="6"/>
    </row>
    <row r="47" spans="2:15" ht="13.9" customHeight="1" x14ac:dyDescent="0.55000000000000004">
      <c r="B47" s="5"/>
      <c r="C47" s="69">
        <v>17</v>
      </c>
      <c r="D47" s="70"/>
      <c r="E47" s="71"/>
      <c r="F47" s="96" t="str">
        <f t="shared" si="1"/>
        <v/>
      </c>
      <c r="G47" s="100" t="str">
        <f t="shared" si="2"/>
        <v/>
      </c>
      <c r="H47" s="101" t="str">
        <f t="shared" si="0"/>
        <v/>
      </c>
      <c r="I47" s="6"/>
    </row>
    <row r="48" spans="2:15" ht="13.9" customHeight="1" x14ac:dyDescent="0.55000000000000004">
      <c r="B48" s="5"/>
      <c r="C48" s="69">
        <v>18</v>
      </c>
      <c r="D48" s="70"/>
      <c r="E48" s="71"/>
      <c r="F48" s="96" t="str">
        <f t="shared" si="1"/>
        <v/>
      </c>
      <c r="G48" s="100" t="str">
        <f t="shared" si="2"/>
        <v/>
      </c>
      <c r="H48" s="101" t="str">
        <f t="shared" si="0"/>
        <v/>
      </c>
      <c r="I48" s="6"/>
    </row>
    <row r="49" spans="2:16" ht="13.9" customHeight="1" x14ac:dyDescent="0.55000000000000004">
      <c r="B49" s="5"/>
      <c r="C49" s="69">
        <v>19</v>
      </c>
      <c r="D49" s="70"/>
      <c r="E49" s="71"/>
      <c r="F49" s="96" t="str">
        <f t="shared" si="1"/>
        <v/>
      </c>
      <c r="G49" s="100" t="str">
        <f t="shared" si="2"/>
        <v/>
      </c>
      <c r="H49" s="101" t="str">
        <f t="shared" si="0"/>
        <v/>
      </c>
      <c r="I49" s="6"/>
    </row>
    <row r="50" spans="2:16" ht="13.9" customHeight="1" x14ac:dyDescent="0.55000000000000004">
      <c r="B50" s="5"/>
      <c r="C50" s="69">
        <v>20</v>
      </c>
      <c r="D50" s="70"/>
      <c r="E50" s="71"/>
      <c r="F50" s="96" t="str">
        <f t="shared" si="1"/>
        <v/>
      </c>
      <c r="G50" s="100" t="str">
        <f t="shared" si="2"/>
        <v/>
      </c>
      <c r="H50" s="101" t="str">
        <f t="shared" si="0"/>
        <v/>
      </c>
      <c r="I50" s="6"/>
    </row>
    <row r="51" spans="2:16" ht="13.9" customHeight="1" x14ac:dyDescent="0.55000000000000004">
      <c r="B51" s="5"/>
      <c r="C51" s="69">
        <v>21</v>
      </c>
      <c r="D51" s="70"/>
      <c r="E51" s="71"/>
      <c r="F51" s="96" t="str">
        <f t="shared" si="1"/>
        <v/>
      </c>
      <c r="G51" s="100" t="str">
        <f t="shared" si="2"/>
        <v/>
      </c>
      <c r="H51" s="101" t="str">
        <f t="shared" si="0"/>
        <v/>
      </c>
      <c r="I51" s="6"/>
    </row>
    <row r="52" spans="2:16" ht="13.9" customHeight="1" x14ac:dyDescent="0.55000000000000004">
      <c r="B52" s="5"/>
      <c r="C52" s="69">
        <v>22</v>
      </c>
      <c r="D52" s="70"/>
      <c r="E52" s="71"/>
      <c r="F52" s="96" t="str">
        <f t="shared" si="1"/>
        <v/>
      </c>
      <c r="G52" s="100" t="str">
        <f t="shared" si="2"/>
        <v/>
      </c>
      <c r="H52" s="101" t="str">
        <f t="shared" si="0"/>
        <v/>
      </c>
      <c r="I52" s="6"/>
    </row>
    <row r="53" spans="2:16" ht="13.9" customHeight="1" x14ac:dyDescent="0.55000000000000004">
      <c r="B53" s="5"/>
      <c r="C53" s="69">
        <v>23</v>
      </c>
      <c r="D53" s="70"/>
      <c r="E53" s="71"/>
      <c r="F53" s="96" t="str">
        <f t="shared" si="1"/>
        <v/>
      </c>
      <c r="G53" s="100" t="str">
        <f t="shared" si="2"/>
        <v/>
      </c>
      <c r="H53" s="101" t="str">
        <f t="shared" si="0"/>
        <v/>
      </c>
      <c r="I53" s="6"/>
    </row>
    <row r="54" spans="2:16" ht="13.9" customHeight="1" x14ac:dyDescent="0.55000000000000004">
      <c r="B54" s="5"/>
      <c r="C54" s="69">
        <v>24</v>
      </c>
      <c r="D54" s="70"/>
      <c r="E54" s="71"/>
      <c r="F54" s="96" t="str">
        <f t="shared" si="1"/>
        <v/>
      </c>
      <c r="G54" s="100" t="str">
        <f t="shared" si="2"/>
        <v/>
      </c>
      <c r="H54" s="101" t="str">
        <f t="shared" si="0"/>
        <v/>
      </c>
      <c r="I54" s="6"/>
      <c r="P54" s="99"/>
    </row>
    <row r="55" spans="2:16" ht="13.9" customHeight="1" x14ac:dyDescent="0.55000000000000004">
      <c r="B55" s="5"/>
      <c r="C55" s="69">
        <v>25</v>
      </c>
      <c r="D55" s="70"/>
      <c r="E55" s="71"/>
      <c r="F55" s="96" t="str">
        <f t="shared" si="1"/>
        <v/>
      </c>
      <c r="G55" s="100" t="str">
        <f t="shared" si="2"/>
        <v/>
      </c>
      <c r="H55" s="101" t="str">
        <f t="shared" si="0"/>
        <v/>
      </c>
      <c r="I55" s="6"/>
    </row>
    <row r="56" spans="2:16" ht="13.9" customHeight="1" x14ac:dyDescent="0.55000000000000004">
      <c r="B56" s="5"/>
      <c r="C56" s="69">
        <v>26</v>
      </c>
      <c r="D56" s="70"/>
      <c r="E56" s="71"/>
      <c r="F56" s="96" t="str">
        <f t="shared" si="1"/>
        <v/>
      </c>
      <c r="G56" s="100" t="str">
        <f t="shared" si="2"/>
        <v/>
      </c>
      <c r="H56" s="101" t="str">
        <f t="shared" si="0"/>
        <v/>
      </c>
      <c r="I56" s="6"/>
    </row>
    <row r="57" spans="2:16" ht="13.9" customHeight="1" x14ac:dyDescent="0.55000000000000004">
      <c r="B57" s="5"/>
      <c r="C57" s="69">
        <v>27</v>
      </c>
      <c r="D57" s="70"/>
      <c r="E57" s="71"/>
      <c r="F57" s="96" t="str">
        <f t="shared" si="1"/>
        <v/>
      </c>
      <c r="G57" s="100" t="str">
        <f t="shared" si="2"/>
        <v/>
      </c>
      <c r="H57" s="101" t="str">
        <f t="shared" si="0"/>
        <v/>
      </c>
      <c r="I57" s="6"/>
    </row>
    <row r="58" spans="2:16" ht="13.9" customHeight="1" x14ac:dyDescent="0.55000000000000004">
      <c r="B58" s="5"/>
      <c r="C58" s="69">
        <v>28</v>
      </c>
      <c r="D58" s="70"/>
      <c r="E58" s="71"/>
      <c r="F58" s="96" t="str">
        <f t="shared" si="1"/>
        <v/>
      </c>
      <c r="G58" s="100" t="str">
        <f t="shared" si="2"/>
        <v/>
      </c>
      <c r="H58" s="101" t="str">
        <f t="shared" si="0"/>
        <v/>
      </c>
      <c r="I58" s="6"/>
    </row>
    <row r="59" spans="2:16" ht="13.9" customHeight="1" x14ac:dyDescent="0.55000000000000004">
      <c r="B59" s="5"/>
      <c r="C59" s="69">
        <v>29</v>
      </c>
      <c r="D59" s="70"/>
      <c r="E59" s="71"/>
      <c r="F59" s="97" t="str">
        <f t="shared" si="1"/>
        <v/>
      </c>
      <c r="G59" s="102" t="str">
        <f t="shared" si="2"/>
        <v/>
      </c>
      <c r="H59" s="103" t="str">
        <f t="shared" si="0"/>
        <v/>
      </c>
      <c r="I59" s="6"/>
    </row>
    <row r="60" spans="2:16" ht="13.9" customHeight="1" thickBot="1" x14ac:dyDescent="0.6">
      <c r="B60" s="5"/>
      <c r="C60" s="85">
        <v>30</v>
      </c>
      <c r="D60" s="86" t="s">
        <v>73</v>
      </c>
      <c r="E60" s="87"/>
      <c r="F60" s="98" t="str">
        <f t="shared" si="1"/>
        <v/>
      </c>
      <c r="G60" s="104" t="str">
        <f t="shared" si="2"/>
        <v/>
      </c>
      <c r="H60" s="105" t="str">
        <f t="shared" si="0"/>
        <v/>
      </c>
      <c r="I60" s="6"/>
    </row>
    <row r="61" spans="2:16" ht="6" customHeight="1" thickBot="1" x14ac:dyDescent="0.6">
      <c r="B61" s="88"/>
      <c r="C61" s="89"/>
      <c r="D61" s="89"/>
      <c r="E61" s="89"/>
      <c r="F61" s="89"/>
      <c r="G61" s="89"/>
      <c r="H61" s="89"/>
      <c r="I61" s="90"/>
    </row>
    <row r="62" spans="2:16" ht="13" thickTop="1" x14ac:dyDescent="0.55000000000000004">
      <c r="I62" s="2" t="s">
        <v>72</v>
      </c>
    </row>
  </sheetData>
  <sheetProtection algorithmName="SHA-512" hashValue="+GAUDBbb1TRZHEQ2AZfozY/MNoEc8NGcAk04y0/AUy5+8BlfUBMtS0vwIpSDK2aJw1M/m1otmN8xEQ9aq+DwEg==" saltValue="CR2DUdEkgBc4P4xoLR/zcg==" spinCount="100000" sheet="1" objects="1" scenarios="1"/>
  <mergeCells count="13">
    <mergeCell ref="O38:O39"/>
    <mergeCell ref="C23:C24"/>
    <mergeCell ref="D23:G23"/>
    <mergeCell ref="K24:M24"/>
    <mergeCell ref="N24:N25"/>
    <mergeCell ref="K38:L38"/>
    <mergeCell ref="M38:N38"/>
    <mergeCell ref="B2:I2"/>
    <mergeCell ref="B3:I3"/>
    <mergeCell ref="K7:N9"/>
    <mergeCell ref="K13:K14"/>
    <mergeCell ref="L13:L14"/>
    <mergeCell ref="M13:N13"/>
  </mergeCells>
  <phoneticPr fontId="3"/>
  <conditionalFormatting sqref="H31:H60">
    <cfRule type="cellIs" dxfId="1" priority="1" stopIfTrue="1" operator="equal">
      <formula>"陽性"</formula>
    </cfRule>
    <cfRule type="cellIs" dxfId="0" priority="2" stopIfTrue="1" operator="equal">
      <formula>"陰性"</formula>
    </cfRule>
  </conditionalFormatting>
  <dataValidations count="3">
    <dataValidation imeMode="off" allowBlank="1" showInputMessage="1" showErrorMessage="1" promptTitle="例" prompt="0.2" sqref="H29"/>
    <dataValidation imeMode="off" allowBlank="1" showInputMessage="1" showErrorMessage="1" sqref="E31:E60"/>
    <dataValidation type="list" allowBlank="1" showInputMessage="1" showErrorMessage="1" sqref="D19">
      <formula1>"米,小麦,大豆,里芋,茄子,葱,ほうれん草,オクラ"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90813F8A9597B448E5A0C074AAA15F7" ma:contentTypeVersion="13" ma:contentTypeDescription="新しいドキュメントを作成します。" ma:contentTypeScope="" ma:versionID="fa7adfe629321a9607479f1f68d1b43c">
  <xsd:schema xmlns:xsd="http://www.w3.org/2001/XMLSchema" xmlns:xs="http://www.w3.org/2001/XMLSchema" xmlns:p="http://schemas.microsoft.com/office/2006/metadata/properties" xmlns:ns3="b29d893f-53a7-426a-8ade-fe0a5c98750f" xmlns:ns4="260a4786-056c-4318-8330-8bb1907c2a58" targetNamespace="http://schemas.microsoft.com/office/2006/metadata/properties" ma:root="true" ma:fieldsID="a7be1a5353b7c1ff889ac5d7abe040f3" ns3:_="" ns4:_="">
    <xsd:import namespace="b29d893f-53a7-426a-8ade-fe0a5c98750f"/>
    <xsd:import namespace="260a4786-056c-4318-8330-8bb1907c2a5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d893f-53a7-426a-8ade-fe0a5c9875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a4786-056c-4318-8330-8bb1907c2a5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550D17-4A66-4CF1-AB34-C4B9F3225470}">
  <ds:schemaRefs>
    <ds:schemaRef ds:uri="http://purl.org/dc/elements/1.1/"/>
    <ds:schemaRef ds:uri="b29d893f-53a7-426a-8ade-fe0a5c98750f"/>
    <ds:schemaRef ds:uri="260a4786-056c-4318-8330-8bb1907c2a5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3CF834E-1D3A-4486-BA80-50842DE0F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9d893f-53a7-426a-8ade-fe0a5c98750f"/>
    <ds:schemaRef ds:uri="260a4786-056c-4318-8330-8bb1907c2a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20209B-CA22-44E9-B80C-061125E0FD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</vt:lpstr>
      <vt:lpstr>計算シート!Print_Area</vt:lpstr>
    </vt:vector>
  </TitlesOfParts>
  <Company>藤倉化成株式会社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DTS</dc:creator>
  <cp:lastModifiedBy>DTS_YN</cp:lastModifiedBy>
  <cp:lastPrinted>2024-02-15T08:10:02Z</cp:lastPrinted>
  <dcterms:created xsi:type="dcterms:W3CDTF">2021-02-22T09:59:05Z</dcterms:created>
  <dcterms:modified xsi:type="dcterms:W3CDTF">2025-02-14T05:26:25Z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0x010100490813F8A9597B448E5A0C074AAA15F7</vt:lpwstr>
  </property>
</Properties>
</file>